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144501c3946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stor Summary" sheetId="1" r:id="R41a6a2d32b9a4bb3"/>
    <x:sheet xmlns:r="http://schemas.openxmlformats.org/officeDocument/2006/relationships" name="Assumptions" sheetId="2" r:id="R1c4dcca0c52143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$#,##0"/>
    <x:numFmt numFmtId="201" formatCode="0.0%"/>
    <x:numFmt numFmtId="202" formatCode="$#,##0.00"/>
    <x:numFmt numFmtId="203" formatCode="#,##0"/>
    <x:numFmt numFmtId="204" formatCode="0.0"/>
    <x:numFmt numFmtId="205" formatCode="0.0x"/>
    <x:numFmt numFmtId="206" formatCode="0%"/>
  </x:numFmts>
  <x:fonts count="9">
    <x:font>
      <x:sz val="11"/>
      <x:name val="Carlito"/>
    </x:font>
    <x:font>
      <x:sz val="10"/>
      <x:color rgb="FF1F2937"/>
      <x:name val="Arial"/>
    </x:font>
    <x:font>
      <x:b/>
      <x:sz val="14"/>
      <x:color rgb="FF17223B"/>
      <x:name val="Arial"/>
    </x:font>
    <x:font>
      <x:i/>
      <x:sz val="10"/>
      <x:color rgb="FF4B5563"/>
      <x:name val="Arial"/>
    </x:font>
    <x:font>
      <x:b/>
      <x:sz val="10"/>
      <x:color rgb="FFFFFFFF"/>
      <x:name val="Arial"/>
    </x:font>
    <x:font>
      <x:sz val="10"/>
      <x:color rgb="FF2563EB"/>
      <x:name val="Arial"/>
    </x:font>
    <x:font>
      <x:b/>
      <x:sz val="10"/>
      <x:color rgb="FF17223B"/>
      <x:name val="Arial"/>
    </x:font>
    <x:font>
      <x:b/>
      <x:sz val="12"/>
      <x:color rgb="FFC62828"/>
      <x:name val="Arial"/>
    </x:font>
    <x:font>
      <x:b/>
      <x:sz val="10"/>
      <x:color rgb="FFC6282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223B"/>
      </x:patternFill>
    </x:fill>
    <x:fill>
      <x:patternFill patternType="solid">
        <x:fgColor rgb="FFEAF2FF"/>
      </x:patternFill>
    </x:fill>
    <x:fill>
      <x:patternFill patternType="solid">
        <x:fgColor rgb="FFF3F4F6"/>
      </x:patternFill>
    </x:fill>
    <x:fill>
      <x:patternFill patternType="solid">
        <x:fgColor rgb="FFFCE8E6"/>
      </x:patternFill>
    </x:fill>
  </x:fills>
  <x:borders count="11">
    <x:border/>
    <x:border>
      <x:bottom style="thin">
        <x:color rgb="FFC62828"/>
      </x:bottom>
    </x:border>
    <x:border>
      <x:left style="thin">
        <x:color rgb="FF17223B"/>
      </x:left>
      <x:top style="thin">
        <x:color rgb="FF17223B"/>
      </x:top>
      <x:bottom style="thin">
        <x:color rgb="FF17223B"/>
      </x:bottom>
    </x:border>
    <x:border>
      <x:top style="thin">
        <x:color rgb="FF17223B"/>
      </x:top>
      <x:bottom style="thin">
        <x:color rgb="FF17223B"/>
      </x:bottom>
    </x:border>
    <x:border>
      <x:right style="thin">
        <x:color rgb="FF17223B"/>
      </x:right>
      <x:top style="thin">
        <x:color rgb="FF17223B"/>
      </x:top>
      <x:bottom style="thin">
        <x:color rgb="FF17223B"/>
      </x:bottom>
    </x:border>
    <x:border>
      <x:left style="thin">
        <x:color rgb="FF17223B"/>
      </x:left>
    </x:border>
    <x:border>
      <x:left style="thin">
        <x:color rgb="FF17223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5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3" fontId="5" fillId="3" borderId="0" xfId="0" applyNumberFormat="1" applyFont="1" applyFill="1" applyBorder="1" applyAlignment="1">
      <x:alignment vertical="center"/>
    </x:xf>
    <x:xf numFmtId="204" fontId="5" fillId="3" borderId="0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202" fontId="5" fillId="3" borderId="7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201" fontId="1" fillId="4" borderId="7" xfId="0" applyNumberFormat="1" applyFont="1" applyFill="1" applyBorder="1" applyAlignment="1">
      <x:alignment vertical="center"/>
    </x:xf>
    <x:xf numFmtId="201" fontId="5" fillId="3" borderId="7" xfId="0" applyNumberFormat="1" applyFont="1" applyFill="1" applyBorder="1" applyAlignment="1">
      <x:alignment vertical="center"/>
    </x:xf>
    <x:xf numFmtId="203" fontId="5" fillId="3" borderId="7" xfId="0" applyNumberFormat="1" applyFont="1" applyFill="1" applyBorder="1" applyAlignment="1">
      <x:alignment vertical="center"/>
    </x:xf>
    <x:xf numFmtId="202" fontId="1" fillId="4" borderId="7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center" vertic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7" fillId="4" borderId="0" xfId="0" applyNumberFormat="1" applyFont="1" applyFill="1" applyBorder="1" applyAlignment="1">
      <x:alignment horizontal="center" vertical="center"/>
    </x:xf>
    <x:xf numFmtId="202" fontId="7" fillId="4" borderId="0" xfId="0" applyNumberFormat="1" applyFont="1" applyFill="1" applyBorder="1" applyAlignment="1">
      <x:alignment horizontal="center" vertical="center"/>
    </x:xf>
    <x:xf numFmtId="201" fontId="7" fillId="4" borderId="0" xfId="0" applyNumberFormat="1" applyFont="1" applyFill="1" applyBorder="1" applyAlignment="1">
      <x:alignment horizontal="center" vertical="center"/>
    </x:xf>
    <x:xf numFmtId="201" fontId="1" fillId="4" borderId="0" xfId="0" applyNumberFormat="1" applyFont="1" applyFill="1" applyBorder="1" applyAlignment="1">
      <x:alignment horizontal="center" vertical="center"/>
    </x:xf>
    <x:xf numFmtId="200" fontId="7" fillId="4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8" xfId="0" applyNumberFormat="1" applyFont="1" applyFill="1" applyBorder="1" applyAlignment="1">
      <x:alignment horizontal="center" vertical="center"/>
    </x:xf>
    <x:xf numFmtId="0" fontId="4" fillId="2" borderId="9" xfId="0" applyNumberFormat="1" applyFont="1" applyFill="1" applyBorder="1" applyAlignment="1">
      <x:alignment horizontal="center" vertical="center"/>
    </x:xf>
    <x:xf numFmtId="0" fontId="4" fillId="2" borderId="1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/>
    </x:xf>
    <x:xf numFmtId="203" fontId="1" fillId="0" borderId="7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0" borderId="7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0" borderId="7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5" fontId="1" fillId="0" borderId="7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6" fontId="1" fillId="0" borderId="7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5070b8c754a9d" /><Relationship Type="http://schemas.openxmlformats.org/officeDocument/2006/relationships/theme" Target="/xl/theme/theme1.xml" Id="R4e54209b5a6a4727" /><Relationship Type="http://schemas.openxmlformats.org/officeDocument/2006/relationships/sharedStrings" Target="/xl/sharedStrings.xml" Id="Re41a9b5dc8364b9f" /><Relationship Type="http://schemas.openxmlformats.org/officeDocument/2006/relationships/worksheet" Target="/xl/worksheets/sheet1.xml" Id="R41a6a2d32b9a4bb3" /><Relationship Type="http://schemas.openxmlformats.org/officeDocument/2006/relationships/worksheet" Target="/xl/worksheets/sheet2.xml" Id="R1c4dcca0c52143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23B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24" hidden="0" customWidth="1"/>
    <x:col min="4" max="4" width="14" hidden="0" customWidth="1"/>
    <x:col min="5" max="5" width="22" hidden="0" customWidth="1"/>
    <x:col min="6" max="6" width="32" hidden="0" customWidth="1"/>
    <x:col min="7" max="7" width="14" hidden="0" customWidth="1"/>
    <x:col min="8" max="8" width="24" hidden="0" customWidth="1"/>
    <x:col min="9" max="9" width="14" hidden="0" customWidth="1"/>
    <x:col min="10" max="10" width="14" hidden="0" customWidth="1"/>
    <x:col min="11" max="11" width="14" hidden="0" customWidth="1"/>
    <x:col min="12" max="12" width="20" hidden="0" customWidth="1"/>
    <x:col min="13" max="13" width="20" hidden="0" customWidth="1"/>
    <x:col min="14" max="14" width="2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A2" s="2"/>
      <x:c r="B2" s="2"/>
      <x:c r="C2" s="4" t="str">
        <x:v>HeyMilton investor pricing and ROI model</x:v>
      </x:c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2" customHeight="1">
      <x:c r="A3" s="2"/>
      <x:c r="B3" s="2"/>
      <x:c r="C3" s="5" t="str">
        <x:v>Recurring revenue excludes implementation fees and usage overages.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2" customHeight="1">
      <x:c r="A5" s="2"/>
      <x:c r="B5" s="2"/>
      <x:c r="C5" s="30" t="str">
        <x:v>Pro blended monthly revenue</x:v>
      </x:c>
      <x:c r="D5" s="29"/>
      <x:c r="E5" s="29"/>
      <x:c r="F5" s="30" t="str">
        <x:v>Pro gross margin</x:v>
      </x:c>
      <x:c r="G5" s="29"/>
      <x:c r="H5" s="29"/>
      <x:c r="I5" s="30" t="str">
        <x:v>Agency gross margin</x:v>
      </x:c>
      <x:c r="J5" s="29"/>
      <x:c r="K5" s="29"/>
      <x:c r="L5" s="30" t="str">
        <x:v>Base recurring ARR</x:v>
      </x:c>
      <x:c r="M5" s="29"/>
      <x:c r="N5" s="29"/>
    </x:row>
    <x:row r="6" ht="22" customHeight="1">
      <x:c r="A6" s="2"/>
      <x:c r="B6" s="2"/>
      <x:c r="C6" s="32" t="n">
        <x:f>Assumptions!D9</x:f>
        <x:v>27.549999999999997</x:v>
      </x:c>
      <x:c r="D6" s="29"/>
      <x:c r="E6" s="29"/>
      <x:c r="F6" s="33" t="n">
        <x:f>Assumptions!D25</x:f>
        <x:v>0.7695480943738657</x:v>
      </x:c>
      <x:c r="G6" s="34"/>
      <x:c r="H6" s="34"/>
      <x:c r="I6" s="33" t="n">
        <x:f>Assumptions!D27</x:f>
        <x:v>0.76</x:v>
      </x:c>
      <x:c r="J6" s="29"/>
      <x:c r="K6" s="29"/>
      <x:c r="L6" s="35" t="n">
        <x:f>K10</x:f>
        <x:v>870900</x:v>
      </x:c>
      <x:c r="M6" s="29"/>
      <x:c r="N6" s="29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32" customHeight="1">
      <x:c r="A8" s="2"/>
      <x:c r="B8" s="2"/>
      <x:c r="C8" s="37" t="str">
        <x:v>Scenario</x:v>
      </x:c>
      <x:c r="D8" s="38" t="str">
        <x:v>Active Free users</x:v>
      </x:c>
      <x:c r="E8" s="38" t="str">
        <x:v>Free-to-Pro</x:v>
      </x:c>
      <x:c r="F8" s="38" t="str">
        <x:v>Pro customers</x:v>
      </x:c>
      <x:c r="G8" s="38" t="str">
        <x:v>Agency accounts</x:v>
      </x:c>
      <x:c r="H8" s="38" t="str">
        <x:v>Pro MRR</x:v>
      </x:c>
      <x:c r="I8" s="38" t="str">
        <x:v>Agency MRR</x:v>
      </x:c>
      <x:c r="J8" s="38" t="str">
        <x:v>Total MRR</x:v>
      </x:c>
      <x:c r="K8" s="38" t="str">
        <x:v>Recurring ARR</x:v>
      </x:c>
      <x:c r="L8" s="38" t="str">
        <x:v>Total direct cost</x:v>
      </x:c>
      <x:c r="M8" s="38" t="str">
        <x:v>Gross profit</x:v>
      </x:c>
      <x:c r="N8" s="39" t="str">
        <x:v>Gross margin</x:v>
      </x:c>
    </x:row>
    <x:row r="9">
      <x:c r="A9" s="2"/>
      <x:c r="B9" s="2"/>
      <x:c r="C9" s="2" t="str">
        <x:f>Assumptions!C38</x:f>
        <x:v>Downside</x:v>
      </x:c>
      <x:c r="D9" s="42" t="n">
        <x:f>Assumptions!D38</x:f>
        <x:v>5000</x:v>
      </x:c>
      <x:c r="E9" s="45" t="n">
        <x:f>Assumptions!E38</x:f>
        <x:v>0.03</x:v>
      </x:c>
      <x:c r="F9" s="42" t="n">
        <x:f>D9*E9</x:f>
        <x:v>150</x:v>
      </x:c>
      <x:c r="G9" s="42" t="n">
        <x:f>Assumptions!F38</x:f>
        <x:v>5</x:v>
      </x:c>
      <x:c r="H9" s="48" t="n">
        <x:f>F9*Assumptions!$D$9</x:f>
        <x:v>4132.5</x:v>
      </x:c>
      <x:c r="I9" s="48" t="n">
        <x:f>G9*Assumptions!$D$10</x:f>
        <x:v>6250</x:v>
      </x:c>
      <x:c r="J9" s="48" t="n">
        <x:f>H9+I9</x:f>
        <x:v>10382.5</x:v>
      </x:c>
      <x:c r="K9" s="48" t="n">
        <x:f>J9*12</x:f>
        <x:v>124590</x:v>
      </x:c>
      <x:c r="L9" s="48" t="n">
        <x:f>D9*Assumptions!$D$17+F9*Assumptions!$D$24+G9*Assumptions!$D$26</x:f>
        <x:v>3202.3425</x:v>
      </x:c>
      <x:c r="M9" s="48" t="n">
        <x:f>J9-L9</x:f>
        <x:v>7180.157499999999</x:v>
      </x:c>
      <x:c r="N9" s="45" t="n">
        <x:f>M9/J9</x:f>
        <x:v>0.6915634481098001</x:v>
      </x:c>
    </x:row>
    <x:row r="10">
      <x:c r="A10" s="2"/>
      <x:c r="B10" s="2"/>
      <x:c r="C10" s="41" t="str">
        <x:f>Assumptions!C39</x:f>
        <x:v>Base</x:v>
      </x:c>
      <x:c r="D10" s="43" t="n">
        <x:f>Assumptions!D39</x:f>
        <x:v>25000</x:v>
      </x:c>
      <x:c r="E10" s="46" t="n">
        <x:f>Assumptions!E39</x:f>
        <x:v>0.06</x:v>
      </x:c>
      <x:c r="F10" s="43" t="n">
        <x:f>D10*E10</x:f>
        <x:v>1500</x:v>
      </x:c>
      <x:c r="G10" s="43" t="n">
        <x:f>Assumptions!F39</x:f>
        <x:v>25</x:v>
      </x:c>
      <x:c r="H10" s="49" t="n">
        <x:f>F10*Assumptions!$D$9</x:f>
        <x:v>41324.99999999999</x:v>
      </x:c>
      <x:c r="I10" s="49" t="n">
        <x:f>G10*Assumptions!$D$10</x:f>
        <x:v>31250</x:v>
      </x:c>
      <x:c r="J10" s="49" t="n">
        <x:f>H10+I10</x:f>
        <x:v>72575</x:v>
      </x:c>
      <x:c r="K10" s="49" t="n">
        <x:f>J10*12</x:f>
        <x:v>870900</x:v>
      </x:c>
      <x:c r="L10" s="49" t="n">
        <x:f>D10*Assumptions!$D$17+F10*Assumptions!$D$24+G10*Assumptions!$D$26</x:f>
        <x:v>20773.425000000003</x:v>
      </x:c>
      <x:c r="M10" s="49" t="n">
        <x:f>J10-L10</x:f>
        <x:v>51801.575</x:v>
      </x:c>
      <x:c r="N10" s="46" t="n">
        <x:f>M10/J10</x:f>
        <x:v>0.7137661040303134</x:v>
      </x:c>
    </x:row>
    <x:row r="11">
      <x:c r="A11" s="2"/>
      <x:c r="B11" s="2"/>
      <x:c r="C11" s="24" t="str">
        <x:f>Assumptions!C40</x:f>
        <x:v>Upside</x:v>
      </x:c>
      <x:c r="D11" s="44" t="n">
        <x:f>Assumptions!D40</x:f>
        <x:v>100000</x:v>
      </x:c>
      <x:c r="E11" s="47" t="n">
        <x:f>Assumptions!E40</x:f>
        <x:v>0.08</x:v>
      </x:c>
      <x:c r="F11" s="44" t="n">
        <x:f>D11*E11</x:f>
        <x:v>8000</x:v>
      </x:c>
      <x:c r="G11" s="44" t="n">
        <x:f>Assumptions!F40</x:f>
        <x:v>100</x:v>
      </x:c>
      <x:c r="H11" s="50" t="n">
        <x:f>F11*Assumptions!$D$9</x:f>
        <x:v>220399.99999999997</x:v>
      </x:c>
      <x:c r="I11" s="50" t="n">
        <x:f>G11*Assumptions!$D$10</x:f>
        <x:v>125000</x:v>
      </x:c>
      <x:c r="J11" s="50" t="n">
        <x:f>H11+I11</x:f>
        <x:v>345400</x:v>
      </x:c>
      <x:c r="K11" s="50" t="n">
        <x:f>J11*12</x:f>
        <x:v>4144800</x:v>
      </x:c>
      <x:c r="L11" s="50" t="n">
        <x:f>D11*Assumptions!$D$17+F11*Assumptions!$D$24+G11*Assumptions!$D$26</x:f>
        <x:v>95791.6</x:v>
      </x:c>
      <x:c r="M11" s="50" t="n">
        <x:f>J11-L11</x:f>
        <x:v>249608.4</x:v>
      </x:c>
      <x:c r="N11" s="47" t="n">
        <x:f>M11/J11</x:f>
        <x:v>0.722664736537348</x:v>
      </x:c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8" customHeight="1">
      <x:c r="A14" s="2"/>
      <x:c r="B14" s="2"/>
      <x:c r="C14" s="37" t="str">
        <x:v>Unit economics</x:v>
      </x:c>
      <x:c r="D14" s="38" t="str">
        <x:v>Pro</x:v>
      </x:c>
      <x:c r="E14" s="38" t="str">
        <x:v>Agency / Enterprise</x:v>
      </x:c>
      <x:c r="F14" s="39" t="str">
        <x:v>Definition</x:v>
      </x:c>
      <x:c r="G14" s="2"/>
      <x:c r="H14" s="37" t="str">
        <x:v>Customer ROI</x:v>
      </x:c>
      <x:c r="I14" s="38" t="str">
        <x:v>Pro</x:v>
      </x:c>
      <x:c r="J14" s="38" t="str">
        <x:v>Agency</x:v>
      </x:c>
      <x:c r="K14" s="38" t="str">
        <x:v>Unit</x:v>
      </x:c>
      <x:c r="L14" s="38" t="str">
        <x:v>Pro formula</x:v>
      </x:c>
      <x:c r="M14" s="38" t="str">
        <x:v>Agency formula</x:v>
      </x:c>
      <x:c r="N14" s="39" t="str">
        <x:v>Notes</x:v>
      </x:c>
    </x:row>
    <x:row r="15">
      <x:c r="A15" s="2"/>
      <x:c r="B15" s="2"/>
      <x:c r="C15" s="2" t="str">
        <x:v>Monthly recurring revenue</x:v>
      </x:c>
      <x:c r="D15" s="51" t="n">
        <x:f>Assumptions!D9</x:f>
        <x:v>27.549999999999997</x:v>
      </x:c>
      <x:c r="E15" s="51" t="n">
        <x:f>Assumptions!D10</x:f>
        <x:v>1250</x:v>
      </x:c>
      <x:c r="F15" s="2" t="str">
        <x:v>Blended recurring revenue</x:v>
      </x:c>
      <x:c r="G15" s="2"/>
      <x:c r="H15" s="2" t="str">
        <x:v>Hours saved each month</x:v>
      </x:c>
      <x:c r="I15" s="53" t="n">
        <x:f>Assumptions!D44</x:f>
        <x:v>5</x:v>
      </x:c>
      <x:c r="J15" s="53" t="n">
        <x:f>Assumptions!E44</x:f>
        <x:v>40</x:v>
      </x:c>
      <x:c r="K15" s="2" t="str">
        <x:v>hours</x:v>
      </x:c>
      <x:c r="L15" s="2" t="str">
        <x:v>Input</x:v>
      </x:c>
      <x:c r="M15" s="2" t="str">
        <x:v>Input</x:v>
      </x:c>
      <x:c r="N15" s="2" t="str">
        <x:v>Editable assumptions</x:v>
      </x:c>
    </x:row>
    <x:row r="16">
      <x:c r="A16" s="2"/>
      <x:c r="B16" s="2"/>
      <x:c r="C16" s="2" t="str">
        <x:v>Direct cost</x:v>
      </x:c>
      <x:c r="D16" s="51" t="n">
        <x:f>Assumptions!D24</x:f>
        <x:v>6.34895</x:v>
      </x:c>
      <x:c r="E16" s="51" t="n">
        <x:f>Assumptions!D26</x:f>
        <x:v>300</x:v>
      </x:c>
      <x:c r="F16" s="2" t="str">
        <x:v>AI, infrastructure, support, and payment cost</x:v>
      </x:c>
      <x:c r="G16" s="2"/>
      <x:c r="H16" s="2" t="str">
        <x:v>Value of time</x:v>
      </x:c>
      <x:c r="I16" s="51" t="n">
        <x:f>Assumptions!D45</x:f>
        <x:v>50</x:v>
      </x:c>
      <x:c r="J16" s="51" t="n">
        <x:f>Assumptions!E45</x:f>
        <x:v>75</x:v>
      </x:c>
      <x:c r="K16" s="2" t="str">
        <x:v>per hour</x:v>
      </x:c>
      <x:c r="L16" s="2" t="str">
        <x:v>Input</x:v>
      </x:c>
      <x:c r="M16" s="2" t="str">
        <x:v>Input</x:v>
      </x:c>
      <x:c r="N16" s="2" t="str">
        <x:v>Editable assumptions</x:v>
      </x:c>
    </x:row>
    <x:row r="17">
      <x:c r="A17" s="2"/>
      <x:c r="B17" s="2"/>
      <x:c r="C17" s="2" t="str">
        <x:v>Gross profit</x:v>
      </x:c>
      <x:c r="D17" s="51" t="n">
        <x:f>D15-D16</x:f>
        <x:v>21.201049999999995</x:v>
      </x:c>
      <x:c r="E17" s="51" t="n">
        <x:f>E15-E16</x:f>
        <x:v>950</x:v>
      </x:c>
      <x:c r="F17" s="2" t="str">
        <x:v>Revenue less direct cost</x:v>
      </x:c>
      <x:c r="G17" s="2"/>
      <x:c r="H17" s="2" t="str">
        <x:v>Monthly value created</x:v>
      </x:c>
      <x:c r="I17" s="51" t="n">
        <x:f>Assumptions!D46</x:f>
        <x:v>250</x:v>
      </x:c>
      <x:c r="J17" s="51" t="n">
        <x:f>Assumptions!E46</x:f>
        <x:v>3000</x:v>
      </x:c>
      <x:c r="K17" s="2" t="str">
        <x:v>per month</x:v>
      </x:c>
      <x:c r="L17" s="2" t="str">
        <x:v>Hours × value</x:v>
      </x:c>
      <x:c r="M17" s="2" t="str">
        <x:v>Hours × value</x:v>
      </x:c>
      <x:c r="N17" s="2" t="str">
        <x:v>Estimated labor value</x:v>
      </x:c>
    </x:row>
    <x:row r="18">
      <x:c r="A18" s="2"/>
      <x:c r="B18" s="2"/>
      <x:c r="C18" s="2" t="str">
        <x:v>Gross margin</x:v>
      </x:c>
      <x:c r="D18" s="45" t="n">
        <x:f>D17/D15</x:f>
        <x:v>0.7695480943738656</x:v>
      </x:c>
      <x:c r="E18" s="45" t="n">
        <x:f>E17/E15</x:f>
        <x:v>0.76</x:v>
      </x:c>
      <x:c r="F18" s="2" t="str">
        <x:v>Gross profit divided by recurring revenue</x:v>
      </x:c>
      <x:c r="G18" s="2"/>
      <x:c r="H18" s="2" t="str">
        <x:v>Monthly subscription cost</x:v>
      </x:c>
      <x:c r="I18" s="51" t="n">
        <x:f>Assumptions!D47</x:f>
        <x:v>29</x:v>
      </x:c>
      <x:c r="J18" s="51" t="n">
        <x:f>Assumptions!E47</x:f>
        <x:v>1250</x:v>
      </x:c>
      <x:c r="K18" s="2" t="str">
        <x:v>per month</x:v>
      </x:c>
      <x:c r="L18" s="2" t="str">
        <x:v>Pro price</x:v>
      </x:c>
      <x:c r="M18" s="2" t="str">
        <x:v>Blended account price</x:v>
      </x:c>
      <x:c r="N18" s="2" t="str">
        <x:v>Recurring price</x:v>
      </x:c>
    </x:row>
    <x:row r="19">
      <x:c r="A19" s="2"/>
      <x:c r="B19" s="2"/>
      <x:c r="C19" s="2" t="str">
        <x:v>Customer acquisition cost</x:v>
      </x:c>
      <x:c r="D19" s="48" t="n">
        <x:f>Assumptions!D31</x:f>
        <x:v>75</x:v>
      </x:c>
      <x:c r="E19" s="48" t="n">
        <x:f>Assumptions!D33</x:f>
        <x:v>5000</x:v>
      </x:c>
      <x:c r="F19" s="2" t="str">
        <x:v>Editable acquisition assumption</x:v>
      </x:c>
      <x:c r="G19" s="2"/>
      <x:c r="H19" s="2" t="str">
        <x:v>Net monthly benefit</x:v>
      </x:c>
      <x:c r="I19" s="51" t="n">
        <x:f>I17-I18</x:f>
        <x:v>221</x:v>
      </x:c>
      <x:c r="J19" s="51" t="n">
        <x:f>J17-J18</x:f>
        <x:v>1750</x:v>
      </x:c>
      <x:c r="K19" s="2" t="str">
        <x:v>per month</x:v>
      </x:c>
      <x:c r="L19" s="2" t="str">
        <x:v>Value less price</x:v>
      </x:c>
      <x:c r="M19" s="2" t="str">
        <x:v>Value less price</x:v>
      </x:c>
      <x:c r="N19" s="2" t="str">
        <x:v>Before taxes or implementation</x:v>
      </x:c>
    </x:row>
    <x:row r="20">
      <x:c r="A20" s="2"/>
      <x:c r="B20" s="2"/>
      <x:c r="C20" s="2" t="str">
        <x:v>Monthly churn</x:v>
      </x:c>
      <x:c r="D20" s="45" t="n">
        <x:f>Assumptions!D32</x:f>
        <x:v>0.05</x:v>
      </x:c>
      <x:c r="E20" s="45" t="n">
        <x:f>Assumptions!D34</x:f>
        <x:v>0.02</x:v>
      </x:c>
      <x:c r="F20" s="2" t="str">
        <x:v>Editable monthly customer or account churn</x:v>
      </x:c>
      <x:c r="G20" s="2"/>
      <x:c r="H20" s="2" t="str">
        <x:v>Value / cost multiple</x:v>
      </x:c>
      <x:c r="I20" s="54" t="n">
        <x:f>I17/I18</x:f>
        <x:v>8.620689655172415</x:v>
      </x:c>
      <x:c r="J20" s="54" t="n">
        <x:f>J17/J18</x:f>
        <x:v>2.4</x:v>
      </x:c>
      <x:c r="K20" s="2" t="str">
        <x:v>multiple</x:v>
      </x:c>
      <x:c r="L20" s="2" t="str">
        <x:v>Value ÷ price</x:v>
      </x:c>
      <x:c r="M20" s="2" t="str">
        <x:v>Value ÷ price</x:v>
      </x:c>
      <x:c r="N20" s="2" t="str">
        <x:v>Gross value multiple</x:v>
      </x:c>
    </x:row>
    <x:row r="21">
      <x:c r="A21" s="2"/>
      <x:c r="B21" s="2"/>
      <x:c r="C21" s="2" t="str">
        <x:v>Gross-profit LTV</x:v>
      </x:c>
      <x:c r="D21" s="48" t="n">
        <x:f>D17/D20</x:f>
        <x:v>424.0209999999999</x:v>
      </x:c>
      <x:c r="E21" s="48" t="n">
        <x:f>E17/E20</x:f>
        <x:v>47500</x:v>
      </x:c>
      <x:c r="F21" s="2" t="str">
        <x:v>Monthly gross profit divided by monthly churn</x:v>
      </x:c>
      <x:c r="G21" s="2"/>
      <x:c r="H21" s="24" t="str">
        <x:v>Net ROI</x:v>
      </x:c>
      <x:c r="I21" s="55" t="n">
        <x:f>(I17-I18)/I18</x:f>
        <x:v>7.620689655172414</x:v>
      </x:c>
      <x:c r="J21" s="55" t="n">
        <x:f>(J17-J18)/J18</x:f>
        <x:v>1.4</x:v>
      </x:c>
      <x:c r="K21" s="24" t="str">
        <x:v>percent</x:v>
      </x:c>
      <x:c r="L21" s="24" t="str">
        <x:v>Net benefit ÷ price</x:v>
      </x:c>
      <x:c r="M21" s="24" t="str">
        <x:v>Net benefit ÷ price</x:v>
      </x:c>
      <x:c r="N21" s="24" t="str">
        <x:v>Traditional net ROI</x:v>
      </x:c>
    </x:row>
    <x:row r="22">
      <x:c r="A22" s="2"/>
      <x:c r="B22" s="2"/>
      <x:c r="C22" s="24" t="str">
        <x:v>LTV / CAC</x:v>
      </x:c>
      <x:c r="D22" s="52" t="n">
        <x:f>D21/D19</x:f>
        <x:v>5.653613333333332</x:v>
      </x:c>
      <x:c r="E22" s="52" t="n">
        <x:f>E21/E19</x:f>
        <x:v>9.5</x:v>
      </x:c>
      <x:c r="F22" s="24" t="str">
        <x:v>Gross-profit LTV divided by acquisition cost</x:v>
      </x:c>
      <x:c r="G22" s="2"/>
      <x:c r="H22" s="2"/>
      <x:c r="I22" s="2"/>
      <x:c r="J22" s="2"/>
      <x:c r="K22" s="2"/>
      <x:c r="L22" s="2"/>
      <x:c r="M22" s="2"/>
      <x:c r="N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>
      <x:c r="A25" s="2"/>
      <x:c r="B25" s="2"/>
      <x:c r="C25" s="8" t="str">
        <x:v>Interpretation</x:v>
      </x:c>
      <x:c r="D25" s="9"/>
      <x:c r="E25" s="9"/>
      <x:c r="F25" s="9"/>
      <x:c r="G25" s="9"/>
      <x:c r="H25" s="9"/>
      <x:c r="I25" s="9"/>
      <x:c r="J25" s="9"/>
      <x:c r="K25" s="9"/>
      <x:c r="L25" s="9"/>
      <x:c r="M25" s="9"/>
      <x:c r="N25" s="10"/>
    </x:row>
    <x:row r="26" ht="30" customHeight="1">
      <x:c r="A26" s="2"/>
      <x:c r="B26" s="2"/>
      <x:c r="C26" s="57" t="str">
        <x:v>Free is the adoption engine. It must be useful enough to replace basic standalone LLM use while keeping hosted costs bounded.</x:v>
      </x:c>
      <x:c r="D26" s="57"/>
      <x:c r="E26" s="57"/>
      <x:c r="F26" s="57"/>
      <x:c r="G26" s="57"/>
      <x:c r="H26" s="57"/>
      <x:c r="I26" s="57"/>
      <x:c r="J26" s="57"/>
      <x:c r="K26" s="57"/>
      <x:c r="L26" s="57"/>
      <x:c r="M26" s="57"/>
      <x:c r="N26" s="57"/>
    </x:row>
    <x:row r="27" ht="30" customHeight="1">
      <x:c r="A27" s="2"/>
      <x:c r="B27" s="2"/>
      <x:c r="C27" s="57" t="str">
        <x:v>Pro sells continuity, capacity, stronger routing, integrations, Wizards, and execution. It does not sell access to basic intelligence.</x:v>
      </x:c>
      <x:c r="D27" s="57"/>
      <x:c r="E27" s="57"/>
      <x:c r="F27" s="57"/>
      <x:c r="G27" s="57"/>
      <x:c r="H27" s="57"/>
      <x:c r="I27" s="57"/>
      <x:c r="J27" s="57"/>
      <x:c r="K27" s="57"/>
      <x:c r="L27" s="57"/>
      <x:c r="M27" s="57"/>
      <x:c r="N27" s="57"/>
    </x:row>
    <x:row r="28" ht="30" customHeight="1">
      <x:c r="A28" s="2"/>
      <x:c r="B28" s="2"/>
      <x:c r="C28" s="57" t="str">
        <x:v>Agency and Enterprise sell multi-client operations, governance, integrations, implementation, and support. Public pricing remains Talk to us.</x:v>
      </x:c>
      <x:c r="D28" s="57"/>
      <x:c r="E28" s="57"/>
      <x:c r="F28" s="57"/>
      <x:c r="G28" s="57"/>
      <x:c r="H28" s="57"/>
      <x:c r="I28" s="57"/>
      <x:c r="J28" s="57"/>
      <x:c r="K28" s="57"/>
      <x:c r="L28" s="57"/>
      <x:c r="M28" s="57"/>
      <x:c r="N28" s="57"/>
    </x:row>
    <x:row r="29" ht="30" customHeight="1">
      <x:c r="A29" s="2"/>
      <x:c r="B29" s="2"/>
      <x:c r="C29" s="57" t="str">
        <x:v>Milton Credits remain the internal cost governor. Usage overages and implementation revenue are excluded from the recurring scenarios, making the model conservative.</x:v>
      </x:c>
      <x:c r="D29" s="57"/>
      <x:c r="E29" s="57"/>
      <x:c r="F29" s="57"/>
      <x:c r="G29" s="57"/>
      <x:c r="H29" s="57"/>
      <x:c r="I29" s="57"/>
      <x:c r="J29" s="57"/>
      <x:c r="K29" s="57"/>
      <x:c r="L29" s="57"/>
      <x:c r="M29" s="57"/>
      <x:c r="N29" s="57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</x:sheetData>
  <x:mergeCells>
    <x:mergeCell ref="C5:E5"/>
    <x:mergeCell ref="C6:E6"/>
    <x:mergeCell ref="F5:H5"/>
    <x:mergeCell ref="F6:H6"/>
    <x:mergeCell ref="I5:K5"/>
    <x:mergeCell ref="I6:K6"/>
    <x:mergeCell ref="L5:N5"/>
    <x:mergeCell ref="L6:N6"/>
    <x:mergeCell ref="C26:N26"/>
    <x:mergeCell ref="C27:N27"/>
    <x:mergeCell ref="C28:N28"/>
    <x:mergeCell ref="C29:N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B7CA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31" hidden="0" customWidth="1"/>
    <x:col min="4" max="4" width="38" hidden="0" customWidth="1"/>
    <x:col min="5" max="5" width="18" hidden="0" customWidth="1"/>
    <x:col min="6" max="6" width="5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2" customHeight="1">
      <x:c r="A2" s="2"/>
      <x:c r="B2" s="2"/>
      <x:c r="C2" s="4" t="str">
        <x:v>HeyMilton pricing and unit-economics assumptions</x:v>
      </x:c>
      <x:c r="D2" s="3"/>
      <x:c r="E2" s="3"/>
      <x:c r="F2" s="3"/>
      <x:c r="G2" s="3"/>
      <x:c r="H2" s="3"/>
      <x:c r="I2" s="3"/>
      <x:c r="J2" s="3"/>
    </x:row>
    <x:row r="3" ht="22" customHeight="1">
      <x:c r="A3" s="2"/>
      <x:c r="B3" s="2"/>
      <x:c r="C3" s="5" t="str">
        <x:v>Blue values are editable. Formulas update the investor summary automatically.</x:v>
      </x:c>
      <x:c r="D3" s="2"/>
      <x:c r="E3" s="2"/>
      <x:c r="F3" s="2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/>
      <x:c r="B5" s="2"/>
      <x:c r="C5" s="8" t="str">
        <x:v>Pricing</x:v>
      </x:c>
      <x:c r="D5" s="9" t="str">
        <x:v>Value</x:v>
      </x:c>
      <x:c r="E5" s="9" t="str">
        <x:v>Unit</x:v>
      </x:c>
      <x:c r="F5" s="9" t="str">
        <x:v>Notes</x:v>
      </x:c>
      <x:c r="G5" s="2"/>
      <x:c r="H5" s="2"/>
      <x:c r="I5" s="2"/>
      <x:c r="J5" s="2"/>
    </x:row>
    <x:row r="6">
      <x:c r="A6" s="2"/>
      <x:c r="B6" s="2"/>
      <x:c r="C6" s="21" t="str">
        <x:v>Pro monthly price</x:v>
      </x:c>
      <x:c r="D6" s="14" t="n">
        <x:v>29</x:v>
      </x:c>
      <x:c r="E6" s="2" t="str">
        <x:v>per month</x:v>
      </x:c>
      <x:c r="F6" s="2" t="str">
        <x:v>Public launch price</x:v>
      </x:c>
      <x:c r="G6" s="2"/>
      <x:c r="H6" s="2"/>
      <x:c r="I6" s="2"/>
      <x:c r="J6" s="2"/>
    </x:row>
    <x:row r="7">
      <x:c r="A7" s="2"/>
      <x:c r="B7" s="2"/>
      <x:c r="C7" s="21" t="str">
        <x:v>Pro annual price</x:v>
      </x:c>
      <x:c r="D7" s="14" t="n">
        <x:v>290</x:v>
      </x:c>
      <x:c r="E7" s="2" t="str">
        <x:v>per year</x:v>
      </x:c>
      <x:c r="F7" s="2" t="str">
        <x:v>Two months free versus monthly</x:v>
      </x:c>
      <x:c r="G7" s="2"/>
      <x:c r="H7" s="2"/>
      <x:c r="I7" s="2"/>
      <x:c r="J7" s="2"/>
    </x:row>
    <x:row r="8">
      <x:c r="A8" s="2"/>
      <x:c r="B8" s="2"/>
      <x:c r="C8" s="21" t="str">
        <x:v>Annual subscriber mix</x:v>
      </x:c>
      <x:c r="D8" s="15" t="n">
        <x:v>0.3</x:v>
      </x:c>
      <x:c r="E8" s="2" t="str">
        <x:v>% of Pro</x:v>
      </x:c>
      <x:c r="F8" s="2" t="str">
        <x:v>Editable planning assumption</x:v>
      </x:c>
      <x:c r="G8" s="2"/>
      <x:c r="H8" s="2"/>
      <x:c r="I8" s="2"/>
      <x:c r="J8" s="2"/>
    </x:row>
    <x:row r="9">
      <x:c r="A9" s="2"/>
      <x:c r="B9" s="2"/>
      <x:c r="C9" s="21" t="str">
        <x:v>Blended Pro monthly revenue</x:v>
      </x:c>
      <x:c r="D9" s="16" t="n">
        <x:f>D6*(1-D8)+(D7/12)*D8</x:f>
        <x:v>27.549999999999997</x:v>
      </x:c>
      <x:c r="E9" s="2" t="str">
        <x:v>per paid user</x:v>
      </x:c>
      <x:c r="F9" s="2" t="str">
        <x:v>Monthly and annual mix</x:v>
      </x:c>
      <x:c r="G9" s="2"/>
      <x:c r="H9" s="2"/>
      <x:c r="I9" s="2"/>
      <x:c r="J9" s="2"/>
    </x:row>
    <x:row r="10">
      <x:c r="A10" s="2"/>
      <x:c r="B10" s="2"/>
      <x:c r="C10" s="21" t="str">
        <x:v>Agency blended monthly revenue</x:v>
      </x:c>
      <x:c r="D10" s="17" t="n">
        <x:v>1250</x:v>
      </x:c>
      <x:c r="E10" s="2" t="str">
        <x:v>per account</x:v>
      </x:c>
      <x:c r="F10" s="2" t="str">
        <x:v>Internal model assumption</x:v>
      </x:c>
      <x:c r="G10" s="2"/>
      <x:c r="H10" s="2"/>
      <x:c r="I10" s="2"/>
      <x:c r="J10" s="2"/>
    </x:row>
    <x:row r="11">
      <x:c r="A11" s="2"/>
      <x:c r="B11" s="2"/>
      <x:c r="C11" s="21" t="str">
        <x:v>Agency implementation fee</x:v>
      </x:c>
      <x:c r="D11" s="17" t="n">
        <x:v>5000</x:v>
      </x:c>
      <x:c r="E11" s="2" t="str">
        <x:v>one time</x:v>
      </x:c>
      <x:c r="F11" s="2" t="str">
        <x:v>Excluded from recurring scenarios</x:v>
      </x:c>
      <x:c r="G11" s="2"/>
      <x:c r="H11" s="2"/>
      <x:c r="I11" s="2"/>
      <x:c r="J11" s="2"/>
    </x:row>
    <x:row r="12">
      <x:c r="A12" s="2"/>
      <x:c r="B12" s="2"/>
      <x:c r="C12" s="21" t="str">
        <x:v>Small-agency public floor</x:v>
      </x:c>
      <x:c r="D12" s="17" t="n">
        <x:v>499</x:v>
      </x:c>
      <x:c r="E12" s="2" t="str">
        <x:v>per month</x:v>
      </x:c>
      <x:c r="F12" s="2" t="str">
        <x:v>Do not publish on three-card page</x:v>
      </x:c>
      <x:c r="G12" s="2"/>
      <x:c r="H12" s="2"/>
      <x:c r="I12" s="2"/>
      <x:c r="J12" s="2"/>
    </x:row>
    <x:row r="13">
      <x:c r="A13" s="2"/>
      <x:c r="B13" s="2"/>
      <x:c r="C13" s="22" t="str">
        <x:v>Enterprise recurring floor</x:v>
      </x:c>
      <x:c r="D13" s="23" t="n">
        <x:v>2500</x:v>
      </x:c>
      <x:c r="E13" s="24" t="str">
        <x:v>per month</x:v>
      </x:c>
      <x:c r="F13" s="24" t="str">
        <x:v>Target $30,000+ recurring annual value</x:v>
      </x:c>
      <x:c r="G13" s="2"/>
      <x:c r="H13" s="2"/>
      <x:c r="I13" s="2"/>
      <x:c r="J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4" customHeight="1">
      <x:c r="A16" s="2"/>
      <x:c r="B16" s="2"/>
      <x:c r="C16" s="8" t="str">
        <x:v>Monthly cost assumptions</x:v>
      </x:c>
      <x:c r="D16" s="9" t="str">
        <x:v>Value</x:v>
      </x:c>
      <x:c r="E16" s="9" t="str">
        <x:v>Unit</x:v>
      </x:c>
      <x:c r="F16" s="9" t="str">
        <x:v>Notes</x:v>
      </x:c>
      <x:c r="G16" s="2"/>
      <x:c r="H16" s="2"/>
      <x:c r="I16" s="2"/>
      <x:c r="J16" s="2"/>
    </x:row>
    <x:row r="17">
      <x:c r="A17" s="2"/>
      <x:c r="B17" s="2"/>
      <x:c r="C17" s="21" t="str">
        <x:v>Active Free user cost</x:v>
      </x:c>
      <x:c r="D17" s="17" t="n">
        <x:v>0.15</x:v>
      </x:c>
      <x:c r="E17" s="2" t="str">
        <x:v>per user</x:v>
      </x:c>
      <x:c r="F17" s="2" t="str">
        <x:v>Hosted AI, storage, and infrastructure allowance</x:v>
      </x:c>
      <x:c r="G17" s="2"/>
      <x:c r="H17" s="2"/>
      <x:c r="I17" s="2"/>
      <x:c r="J17" s="2"/>
    </x:row>
    <x:row r="18">
      <x:c r="A18" s="2"/>
      <x:c r="B18" s="2"/>
      <x:c r="C18" s="21" t="str">
        <x:v>Pro AI and model cost</x:v>
      </x:c>
      <x:c r="D18" s="17" t="n">
        <x:v>3.5</x:v>
      </x:c>
      <x:c r="E18" s="2" t="str">
        <x:v>per user</x:v>
      </x:c>
      <x:c r="F18" s="2" t="str">
        <x:v>Blended routing assumption</x:v>
      </x:c>
      <x:c r="G18" s="2"/>
      <x:c r="H18" s="2"/>
      <x:c r="I18" s="2"/>
      <x:c r="J18" s="2"/>
    </x:row>
    <x:row r="19">
      <x:c r="A19" s="2"/>
      <x:c r="B19" s="2"/>
      <x:c r="C19" s="21" t="str">
        <x:v>Pro infrastructure cost</x:v>
      </x:c>
      <x:c r="D19" s="17" t="n">
        <x:v>0.75</x:v>
      </x:c>
      <x:c r="E19" s="2" t="str">
        <x:v>per user</x:v>
      </x:c>
      <x:c r="F19" s="2" t="str">
        <x:v>Hosting, storage, observability</x:v>
      </x:c>
      <x:c r="G19" s="2"/>
      <x:c r="H19" s="2"/>
      <x:c r="I19" s="2"/>
      <x:c r="J19" s="2"/>
    </x:row>
    <x:row r="20">
      <x:c r="A20" s="2"/>
      <x:c r="B20" s="2"/>
      <x:c r="C20" s="21" t="str">
        <x:v>Pro support allowance</x:v>
      </x:c>
      <x:c r="D20" s="17" t="n">
        <x:v>1</x:v>
      </x:c>
      <x:c r="E20" s="2" t="str">
        <x:v>per user</x:v>
      </x:c>
      <x:c r="F20" s="2" t="str">
        <x:v>Support and operations allocation</x:v>
      </x:c>
      <x:c r="G20" s="2"/>
      <x:c r="H20" s="2"/>
      <x:c r="I20" s="2"/>
      <x:c r="J20" s="2"/>
    </x:row>
    <x:row r="21">
      <x:c r="A21" s="2"/>
      <x:c r="B21" s="2"/>
      <x:c r="C21" s="21" t="str">
        <x:v>Payment processing rate</x:v>
      </x:c>
      <x:c r="D21" s="15" t="n">
        <x:v>0.029</x:v>
      </x:c>
      <x:c r="E21" s="2" t="str">
        <x:v>% of revenue</x:v>
      </x:c>
      <x:c r="F21" s="2" t="str">
        <x:v>Planning assumption</x:v>
      </x:c>
      <x:c r="G21" s="2"/>
      <x:c r="H21" s="2"/>
      <x:c r="I21" s="2"/>
      <x:c r="J21" s="2"/>
    </x:row>
    <x:row r="22">
      <x:c r="A22" s="2"/>
      <x:c r="B22" s="2"/>
      <x:c r="C22" s="21" t="str">
        <x:v>Payment processing fixed fee</x:v>
      </x:c>
      <x:c r="D22" s="17" t="n">
        <x:v>0.3</x:v>
      </x:c>
      <x:c r="E22" s="2" t="str">
        <x:v>per charge</x:v>
      </x:c>
      <x:c r="F22" s="2" t="str">
        <x:v>Planning assumption</x:v>
      </x:c>
      <x:c r="G22" s="2"/>
      <x:c r="H22" s="2"/>
      <x:c r="I22" s="2"/>
      <x:c r="J22" s="2"/>
    </x:row>
    <x:row r="23">
      <x:c r="A23" s="2"/>
      <x:c r="B23" s="2"/>
      <x:c r="C23" s="21" t="str">
        <x:v>Pro payment cost</x:v>
      </x:c>
      <x:c r="D23" s="16" t="n">
        <x:f>D9*D21+D22</x:f>
        <x:v>1.0989499999999999</x:v>
      </x:c>
      <x:c r="E23" s="2" t="str">
        <x:v>per user</x:v>
      </x:c>
      <x:c r="F23" s="2" t="str">
        <x:v>Calculated from blended revenue</x:v>
      </x:c>
      <x:c r="G23" s="2"/>
      <x:c r="H23" s="2"/>
      <x:c r="I23" s="2"/>
      <x:c r="J23" s="2"/>
    </x:row>
    <x:row r="24">
      <x:c r="A24" s="2"/>
      <x:c r="B24" s="2"/>
      <x:c r="C24" s="21" t="str">
        <x:v>Total Pro direct cost</x:v>
      </x:c>
      <x:c r="D24" s="16" t="n">
        <x:f>SUM(D18:D20)+D23</x:f>
        <x:v>6.34895</x:v>
      </x:c>
      <x:c r="E24" s="2" t="str">
        <x:v>per user</x:v>
      </x:c>
      <x:c r="F24" s="2" t="str">
        <x:v>AI, infrastructure, support, and payment</x:v>
      </x:c>
      <x:c r="G24" s="2"/>
      <x:c r="H24" s="2"/>
      <x:c r="I24" s="2"/>
      <x:c r="J24" s="2"/>
    </x:row>
    <x:row r="25">
      <x:c r="A25" s="2"/>
      <x:c r="B25" s="2"/>
      <x:c r="C25" s="21" t="str">
        <x:v>Pro gross margin</x:v>
      </x:c>
      <x:c r="D25" s="18" t="n">
        <x:f>1-D24/D9</x:f>
        <x:v>0.7695480943738657</x:v>
      </x:c>
      <x:c r="E25" s="2" t="str">
        <x:v>%</x:v>
      </x:c>
      <x:c r="F25" s="2" t="str">
        <x:v>Before product development and sales</x:v>
      </x:c>
      <x:c r="G25" s="2"/>
      <x:c r="H25" s="2"/>
      <x:c r="I25" s="2"/>
      <x:c r="J25" s="2"/>
    </x:row>
    <x:row r="26">
      <x:c r="A26" s="2"/>
      <x:c r="B26" s="2"/>
      <x:c r="C26" s="21" t="str">
        <x:v>Agency direct cost</x:v>
      </x:c>
      <x:c r="D26" s="17" t="n">
        <x:v>300</x:v>
      </x:c>
      <x:c r="E26" s="2" t="str">
        <x:v>per account</x:v>
      </x:c>
      <x:c r="F26" s="2" t="str">
        <x:v>AI, infrastructure, support, and success allowance</x:v>
      </x:c>
      <x:c r="G26" s="2"/>
      <x:c r="H26" s="2"/>
      <x:c r="I26" s="2"/>
      <x:c r="J26" s="2"/>
    </x:row>
    <x:row r="27">
      <x:c r="A27" s="2"/>
      <x:c r="B27" s="2"/>
      <x:c r="C27" s="22" t="str">
        <x:v>Agency gross margin</x:v>
      </x:c>
      <x:c r="D27" s="25" t="n">
        <x:f>1-D26/D10</x:f>
        <x:v>0.76</x:v>
      </x:c>
      <x:c r="E27" s="24" t="str">
        <x:v>%</x:v>
      </x:c>
      <x:c r="F27" s="24" t="str">
        <x:v>Before product development and sales</x:v>
      </x:c>
      <x:c r="G27" s="2"/>
      <x:c r="H27" s="2"/>
      <x:c r="I27" s="2"/>
      <x:c r="J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4" customHeight="1">
      <x:c r="A30" s="2"/>
      <x:c r="B30" s="2"/>
      <x:c r="C30" s="8" t="str">
        <x:v>Acquisition and retention</x:v>
      </x:c>
      <x:c r="D30" s="9" t="str">
        <x:v>Value</x:v>
      </x:c>
      <x:c r="E30" s="9" t="str">
        <x:v>Unit</x:v>
      </x:c>
      <x:c r="F30" s="9" t="str">
        <x:v>Notes</x:v>
      </x:c>
      <x:c r="G30" s="2"/>
      <x:c r="H30" s="2"/>
      <x:c r="I30" s="2"/>
      <x:c r="J30" s="2"/>
    </x:row>
    <x:row r="31">
      <x:c r="A31" s="2"/>
      <x:c r="B31" s="2"/>
      <x:c r="C31" s="21" t="str">
        <x:v>Pro customer acquisition cost</x:v>
      </x:c>
      <x:c r="D31" s="14" t="n">
        <x:v>75</x:v>
      </x:c>
      <x:c r="E31" s="2" t="str">
        <x:v>per customer</x:v>
      </x:c>
      <x:c r="F31" s="2" t="str">
        <x:v>Paid and blended acquisition assumption</x:v>
      </x:c>
      <x:c r="G31" s="2"/>
      <x:c r="H31" s="2"/>
      <x:c r="I31" s="2"/>
      <x:c r="J31" s="2"/>
    </x:row>
    <x:row r="32">
      <x:c r="A32" s="2"/>
      <x:c r="B32" s="2"/>
      <x:c r="C32" s="21" t="str">
        <x:v>Pro monthly churn</x:v>
      </x:c>
      <x:c r="D32" s="15" t="n">
        <x:v>0.05</x:v>
      </x:c>
      <x:c r="E32" s="2" t="str">
        <x:v>%</x:v>
      </x:c>
      <x:c r="F32" s="2" t="str">
        <x:v>Editable early-stage assumption</x:v>
      </x:c>
      <x:c r="G32" s="2"/>
      <x:c r="H32" s="2"/>
      <x:c r="I32" s="2"/>
      <x:c r="J32" s="2"/>
    </x:row>
    <x:row r="33">
      <x:c r="A33" s="2"/>
      <x:c r="B33" s="2"/>
      <x:c r="C33" s="21" t="str">
        <x:v>Agency customer acquisition cost</x:v>
      </x:c>
      <x:c r="D33" s="14" t="n">
        <x:v>5000</x:v>
      </x:c>
      <x:c r="E33" s="2" t="str">
        <x:v>per account</x:v>
      </x:c>
      <x:c r="F33" s="2" t="str">
        <x:v>Sales and onboarding acquisition cost</x:v>
      </x:c>
      <x:c r="G33" s="2"/>
      <x:c r="H33" s="2"/>
      <x:c r="I33" s="2"/>
      <x:c r="J33" s="2"/>
    </x:row>
    <x:row r="34">
      <x:c r="A34" s="2"/>
      <x:c r="B34" s="2"/>
      <x:c r="C34" s="22" t="str">
        <x:v>Agency monthly churn</x:v>
      </x:c>
      <x:c r="D34" s="26" t="n">
        <x:v>0.02</x:v>
      </x:c>
      <x:c r="E34" s="24" t="str">
        <x:v>%</x:v>
      </x:c>
      <x:c r="F34" s="24" t="str">
        <x:v>Editable account churn assumption</x:v>
      </x:c>
      <x:c r="G34" s="2"/>
      <x:c r="H34" s="2"/>
      <x:c r="I34" s="2"/>
      <x:c r="J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4" customHeight="1">
      <x:c r="A37" s="2"/>
      <x:c r="B37" s="2"/>
      <x:c r="C37" s="8" t="str">
        <x:v>Scale scenarios</x:v>
      </x:c>
      <x:c r="D37" s="9" t="str">
        <x:v>Active Free users</x:v>
      </x:c>
      <x:c r="E37" s="9" t="str">
        <x:v>Free-to-Pro conversion</x:v>
      </x:c>
      <x:c r="F37" s="9" t="str">
        <x:v>Agency accounts</x:v>
      </x:c>
      <x:c r="G37" s="2"/>
      <x:c r="H37" s="2"/>
      <x:c r="I37" s="2"/>
      <x:c r="J37" s="2"/>
    </x:row>
    <x:row r="38">
      <x:c r="A38" s="2"/>
      <x:c r="B38" s="2"/>
      <x:c r="C38" s="21" t="str">
        <x:v>Downside</x:v>
      </x:c>
      <x:c r="D38" s="19" t="n">
        <x:v>5000</x:v>
      </x:c>
      <x:c r="E38" s="15" t="n">
        <x:v>0.03</x:v>
      </x:c>
      <x:c r="F38" s="19" t="n">
        <x:v>5</x:v>
      </x:c>
      <x:c r="G38" s="2"/>
      <x:c r="H38" s="2"/>
      <x:c r="I38" s="2"/>
      <x:c r="J38" s="2"/>
    </x:row>
    <x:row r="39">
      <x:c r="A39" s="2"/>
      <x:c r="B39" s="2"/>
      <x:c r="C39" s="21" t="str">
        <x:v>Base</x:v>
      </x:c>
      <x:c r="D39" s="19" t="n">
        <x:v>25000</x:v>
      </x:c>
      <x:c r="E39" s="15" t="n">
        <x:v>0.06</x:v>
      </x:c>
      <x:c r="F39" s="19" t="n">
        <x:v>25</x:v>
      </x:c>
      <x:c r="G39" s="2"/>
      <x:c r="H39" s="2"/>
      <x:c r="I39" s="2"/>
      <x:c r="J39" s="2"/>
    </x:row>
    <x:row r="40">
      <x:c r="A40" s="2"/>
      <x:c r="B40" s="2"/>
      <x:c r="C40" s="22" t="str">
        <x:v>Upside</x:v>
      </x:c>
      <x:c r="D40" s="27" t="n">
        <x:v>100000</x:v>
      </x:c>
      <x:c r="E40" s="26" t="n">
        <x:v>0.08</x:v>
      </x:c>
      <x:c r="F40" s="27" t="n">
        <x:v>100</x:v>
      </x:c>
      <x:c r="G40" s="2"/>
      <x:c r="H40" s="2"/>
      <x:c r="I40" s="2"/>
      <x:c r="J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4" customHeight="1">
      <x:c r="A43" s="2"/>
      <x:c r="B43" s="2"/>
      <x:c r="C43" s="8" t="str">
        <x:v>Customer value assumptions</x:v>
      </x:c>
      <x:c r="D43" s="9" t="str">
        <x:v>Pro</x:v>
      </x:c>
      <x:c r="E43" s="9" t="str">
        <x:v>Agency</x:v>
      </x:c>
      <x:c r="F43" s="9" t="str">
        <x:v>Unit</x:v>
      </x:c>
      <x:c r="G43" s="2"/>
      <x:c r="H43" s="2"/>
      <x:c r="I43" s="2"/>
      <x:c r="J43" s="2"/>
    </x:row>
    <x:row r="44">
      <x:c r="A44" s="2"/>
      <x:c r="B44" s="2"/>
      <x:c r="C44" s="21" t="str">
        <x:v>Hours saved each month</x:v>
      </x:c>
      <x:c r="D44" s="20" t="n">
        <x:v>5</x:v>
      </x:c>
      <x:c r="E44" s="20" t="n">
        <x:v>40</x:v>
      </x:c>
      <x:c r="F44" s="2" t="str">
        <x:v>hours</x:v>
      </x:c>
      <x:c r="G44" s="2"/>
      <x:c r="H44" s="2"/>
      <x:c r="I44" s="2"/>
      <x:c r="J44" s="2"/>
    </x:row>
    <x:row r="45">
      <x:c r="A45" s="2"/>
      <x:c r="B45" s="2"/>
      <x:c r="C45" s="21" t="str">
        <x:v>Value of time</x:v>
      </x:c>
      <x:c r="D45" s="17" t="n">
        <x:v>50</x:v>
      </x:c>
      <x:c r="E45" s="17" t="n">
        <x:v>75</x:v>
      </x:c>
      <x:c r="F45" s="2" t="str">
        <x:v>per hour</x:v>
      </x:c>
      <x:c r="G45" s="2"/>
      <x:c r="H45" s="2"/>
      <x:c r="I45" s="2"/>
      <x:c r="J45" s="2"/>
    </x:row>
    <x:row r="46">
      <x:c r="A46" s="2"/>
      <x:c r="B46" s="2"/>
      <x:c r="C46" s="21" t="str">
        <x:v>Monthly value created</x:v>
      </x:c>
      <x:c r="D46" s="16" t="n">
        <x:f>D44*D45</x:f>
        <x:v>250</x:v>
      </x:c>
      <x:c r="E46" s="16" t="n">
        <x:f>E44*E45</x:f>
        <x:v>3000</x:v>
      </x:c>
      <x:c r="F46" s="2" t="str">
        <x:v>per customer</x:v>
      </x:c>
      <x:c r="G46" s="2"/>
      <x:c r="H46" s="2"/>
      <x:c r="I46" s="2"/>
      <x:c r="J46" s="2"/>
    </x:row>
    <x:row r="47">
      <x:c r="A47" s="2"/>
      <x:c r="B47" s="2"/>
      <x:c r="C47" s="22" t="str">
        <x:v>Monthly subscription cost</x:v>
      </x:c>
      <x:c r="D47" s="28" t="n">
        <x:f>D6</x:f>
        <x:v>29</x:v>
      </x:c>
      <x:c r="E47" s="28" t="n">
        <x:f>D10</x:f>
        <x:v>1250</x:v>
      </x:c>
      <x:c r="F47" s="24" t="str">
        <x:v>per customer</x:v>
      </x:c>
      <x:c r="G47" s="2"/>
      <x:c r="H47" s="2"/>
      <x:c r="I47" s="2"/>
      <x:c r="J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4" customHeight="1">
      <x:c r="A50" s="2"/>
      <x:c r="B50" s="2"/>
      <x:c r="C50" s="8" t="str">
        <x:v>Market references</x:v>
      </x:c>
      <x:c r="D50" s="9" t="str">
        <x:v>Observed pricing</x:v>
      </x:c>
      <x:c r="E50" s="9" t="str">
        <x:v>Checked</x:v>
      </x:c>
      <x:c r="F50" s="9" t="str">
        <x:v>Source</x:v>
      </x:c>
      <x:c r="G50" s="9"/>
      <x:c r="H50" s="9"/>
      <x:c r="I50" s="9"/>
      <x:c r="J50" s="10"/>
    </x:row>
    <x:row r="51" ht="24" customHeight="1">
      <x:c r="A51" s="2"/>
      <x:c r="B51" s="2"/>
      <x:c r="C51" s="2" t="str">
        <x:v>Motion Pro AI</x:v>
      </x:c>
      <x:c r="D51" s="56" t="str">
        <x:v>$29/month individual; $19/seat/month teams</x:v>
      </x:c>
      <x:c r="E51" s="2" t="str">
        <x:v>09/20/26</x:v>
      </x:c>
      <x:c r="F51" s="2" t="str">
        <x:v>https://www.usemotion.com/pricing</x:v>
      </x:c>
      <x:c r="G51" s="2"/>
      <x:c r="H51" s="2"/>
      <x:c r="I51" s="2"/>
      <x:c r="J51" s="2"/>
    </x:row>
    <x:row r="52" ht="24" customHeight="1">
      <x:c r="A52" s="2"/>
      <x:c r="B52" s="2"/>
      <x:c r="C52" s="2" t="str">
        <x:v>Reclaim</x:v>
      </x:c>
      <x:c r="D52" s="56" t="str">
        <x:v>Free tier; paid plans up to $22/seat/month</x:v>
      </x:c>
      <x:c r="E52" s="2" t="str">
        <x:v>09/20/26</x:v>
      </x:c>
      <x:c r="F52" s="2" t="str">
        <x:v>https://reclaim.ai/pricing</x:v>
      </x:c>
      <x:c r="G52" s="2"/>
      <x:c r="H52" s="2"/>
      <x:c r="I52" s="2"/>
      <x:c r="J52" s="2"/>
    </x:row>
    <x:row r="53" ht="24" customHeight="1">
      <x:c r="A53" s="2"/>
      <x:c r="B53" s="2"/>
      <x:c r="C53" s="2" t="str">
        <x:v>Zapier</x:v>
      </x:c>
      <x:c r="D53" s="56" t="str">
        <x:v>Free, $19.99 Professional, $69 Team, custom Enterprise</x:v>
      </x:c>
      <x:c r="E53" s="2" t="str">
        <x:v>09/20/26</x:v>
      </x:c>
      <x:c r="F53" s="2" t="str">
        <x:v>https://zapier.com/pricing</x:v>
      </x:c>
      <x:c r="G53" s="2"/>
      <x:c r="H53" s="2"/>
      <x:c r="I53" s="2"/>
      <x:c r="J53" s="2"/>
    </x:row>
    <x:row r="54" ht="24" customHeight="1">
      <x:c r="A54" s="2"/>
      <x:c r="B54" s="2"/>
      <x:c r="C54" s="2" t="str">
        <x:v>HighLevel</x:v>
      </x:c>
      <x:c r="D54" s="56" t="str">
        <x:v>$297 Agency Unlimited; $497 Agency Pro</x:v>
      </x:c>
      <x:c r="E54" s="2" t="str">
        <x:v>09/20/26</x:v>
      </x:c>
      <x:c r="F54" s="2" t="str">
        <x:v>https://www.gohighlevel.com/pricing</x:v>
      </x:c>
      <x:c r="G54" s="2"/>
      <x:c r="H54" s="2"/>
      <x:c r="I54" s="2"/>
      <x:c r="J54" s="2"/>
    </x:row>
    <x:row r="55" ht="24" customHeight="1">
      <x:c r="A55" s="2"/>
      <x:c r="B55" s="2"/>
      <x:c r="C55" s="2" t="str">
        <x:v>Notion</x:v>
      </x:c>
      <x:c r="D55" s="56" t="str">
        <x:v>Free core; paid plans and metered agent credits</x:v>
      </x:c>
      <x:c r="E55" s="2" t="str">
        <x:v>09/20/26</x:v>
      </x:c>
      <x:c r="F55" s="2" t="str">
        <x:v>https://www.notion.com/pricing</x:v>
      </x:c>
      <x:c r="G55" s="2"/>
      <x:c r="H55" s="2"/>
      <x:c r="I55" s="2"/>
      <x:c r="J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</x:sheetData>
  <x:pageMargins left="0.7" right="0.7" top="0.75" bottom="0.75" header="0.3" footer="0.3"/>
</x:worksheet>
</file>